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820"/>
  </bookViews>
  <sheets>
    <sheet name="Výpočet" sheetId="1" r:id="rId1"/>
    <sheet name="Přednastavené parametry" sheetId="4" r:id="rId2"/>
  </sheets>
  <calcPr calcId="145621"/>
</workbook>
</file>

<file path=xl/calcChain.xml><?xml version="1.0" encoding="utf-8"?>
<calcChain xmlns="http://schemas.openxmlformats.org/spreadsheetml/2006/main">
  <c r="D27" i="1" l="1"/>
  <c r="B11" i="4" l="1"/>
  <c r="B12" i="4"/>
  <c r="D19" i="1"/>
  <c r="C70" i="1" s="1"/>
  <c r="C3" i="4"/>
  <c r="C6" i="4"/>
  <c r="C7" i="4"/>
  <c r="C8" i="4"/>
  <c r="C9" i="4"/>
  <c r="B3" i="4"/>
  <c r="B4" i="4"/>
  <c r="B5" i="4"/>
  <c r="B6" i="4"/>
  <c r="B7" i="4"/>
  <c r="B8" i="4"/>
  <c r="B9" i="4"/>
  <c r="B10" i="4"/>
  <c r="C71" i="1" l="1"/>
  <c r="C67" i="1"/>
  <c r="C68" i="1"/>
  <c r="C69" i="1"/>
  <c r="C64" i="1"/>
  <c r="D17" i="1"/>
  <c r="D18" i="1" l="1"/>
  <c r="D24" i="1" s="1"/>
  <c r="C63" i="1"/>
  <c r="C62" i="1"/>
  <c r="C61" i="1"/>
  <c r="C60" i="1"/>
  <c r="C59" i="1"/>
  <c r="C58" i="1"/>
  <c r="C55" i="1" l="1"/>
  <c r="C54" i="1"/>
  <c r="C53" i="1"/>
  <c r="C52" i="1"/>
  <c r="C49" i="1"/>
  <c r="C48" i="1"/>
  <c r="C47" i="1"/>
  <c r="C46" i="1"/>
  <c r="C43" i="1"/>
  <c r="C42" i="1"/>
  <c r="C41" i="1"/>
  <c r="C40" i="1"/>
  <c r="D20" i="1"/>
  <c r="D21" i="1"/>
  <c r="D71" i="1" s="1"/>
  <c r="D64" i="1" l="1"/>
  <c r="D70" i="1"/>
  <c r="D69" i="1"/>
  <c r="D68" i="1"/>
  <c r="D67" i="1"/>
  <c r="D48" i="1"/>
  <c r="D49" i="1"/>
  <c r="D46" i="1"/>
  <c r="D47" i="1"/>
  <c r="D63" i="1"/>
  <c r="D62" i="1"/>
  <c r="D61" i="1"/>
  <c r="D60" i="1"/>
  <c r="D59" i="1"/>
  <c r="D58" i="1"/>
  <c r="D22" i="1"/>
  <c r="D53" i="1"/>
  <c r="D52" i="1"/>
  <c r="D40" i="1"/>
  <c r="D43" i="1"/>
  <c r="D54" i="1"/>
  <c r="D55" i="1"/>
  <c r="D41" i="1"/>
  <c r="D42" i="1"/>
  <c r="D23" i="1"/>
  <c r="D32" i="1" l="1"/>
  <c r="D35" i="1"/>
  <c r="D25" i="1"/>
  <c r="D28" i="1"/>
  <c r="D34" i="1"/>
  <c r="D30" i="1"/>
  <c r="D31" i="1"/>
  <c r="D29" i="1"/>
  <c r="D26" i="1" l="1"/>
</calcChain>
</file>

<file path=xl/sharedStrings.xml><?xml version="1.0" encoding="utf-8"?>
<sst xmlns="http://schemas.openxmlformats.org/spreadsheetml/2006/main" count="120" uniqueCount="93">
  <si>
    <t>bez DPH</t>
  </si>
  <si>
    <t>Průměrná konverze nákupu</t>
  </si>
  <si>
    <t>Průměrná cena objednávky</t>
  </si>
  <si>
    <t>Čistý zisk při ceně objednávky -20%</t>
  </si>
  <si>
    <t>Čistý zisk při ceně objednávky -40%</t>
  </si>
  <si>
    <t>Čistý zisk při ceně objednávky +20%</t>
  </si>
  <si>
    <t>Čistý zisk při ceně objednávky +40%</t>
  </si>
  <si>
    <t>Poznámky</t>
  </si>
  <si>
    <t>Co kdyby se měnila cena prokliku</t>
  </si>
  <si>
    <t>Co kdyby se měnila cena objednávky</t>
  </si>
  <si>
    <t>Čistý zisk při ceně prokliku -40%</t>
  </si>
  <si>
    <t>Čistý zisk při ceně prokliku -20%</t>
  </si>
  <si>
    <t>Čistý zisk při ceně prokliku +20%</t>
  </si>
  <si>
    <t>Čistý zisk při ceně prokliku +40%</t>
  </si>
  <si>
    <t>CPC [bez DPH]</t>
  </si>
  <si>
    <t>Cena objednávky [bez DPH]</t>
  </si>
  <si>
    <t>Co kdyby se měnila konverze nákupu</t>
  </si>
  <si>
    <t>Čistý zisk při poklesu: -40%</t>
  </si>
  <si>
    <t>Čistý zisk při poklesu: -20%</t>
  </si>
  <si>
    <t>Čistý zisk při růstu: +20%</t>
  </si>
  <si>
    <t>Čistý zisk při růstu: +40%</t>
  </si>
  <si>
    <t>Konverze nákupu</t>
  </si>
  <si>
    <t>Slouží k výpočtu čisté marže a patří zde: náklady na práci, doprava z velkoskladu, rozpočítané náklady na kancelář apod.</t>
  </si>
  <si>
    <t>SIMULACE ON-LINE (kdyby se hodnoty změnili)</t>
  </si>
  <si>
    <t>Co kdyby se měnil počet lidí, kteří se proklikli</t>
  </si>
  <si>
    <t>Čistý zisk při růstu: +100%</t>
  </si>
  <si>
    <t>Čistý zisk při růstu: +300%</t>
  </si>
  <si>
    <t>Počet lidí = návštěvníků</t>
  </si>
  <si>
    <t>Samozřejmě můžou nakoupit vícekrát nebo přidat do košíku více věcí. Vše musíte měřit!</t>
  </si>
  <si>
    <t>Průměrná cena za proklik (CPC)</t>
  </si>
  <si>
    <t>Ano, opravdu tak málo</t>
  </si>
  <si>
    <t>zákazníků</t>
  </si>
  <si>
    <t>návštěvníků</t>
  </si>
  <si>
    <t>Kolik zákazníků nakoupilo</t>
  </si>
  <si>
    <t>Počet návštěvníků, kteří se prokliknou přes reklamní kampaň</t>
  </si>
  <si>
    <t>Průměrná marže</t>
  </si>
  <si>
    <t>Průměrná marže za 1 objednávku</t>
  </si>
  <si>
    <t>Průměrná marže za 1 objednávku po odečtení provozních výdajů</t>
  </si>
  <si>
    <t>Provozní výdaje na jednu objednávku</t>
  </si>
  <si>
    <t>Jednorázová cena za kampaň</t>
  </si>
  <si>
    <t>Čistý zisk při růstu: +1000%</t>
  </si>
  <si>
    <t>Pro emailové kampaně, platba PPC exprtovi</t>
  </si>
  <si>
    <t>Mezní cena zboží (při objednávce, kde je pouze 1 kus), aby se kampaň vyplatila</t>
  </si>
  <si>
    <t>Mezní hodnota CPC, aby se kampaň vyplatila (nižší je lepší)</t>
  </si>
  <si>
    <t>Mezní hodnota konverze, aby se kampaň vyplatila (vyšší je lepší)</t>
  </si>
  <si>
    <t>Náklady na kampaň</t>
  </si>
  <si>
    <t>Tolik vás stála kampaň</t>
  </si>
  <si>
    <t>Tolik na jedné objednávce reálně vyděláte (bez započtení nákladů na kampaň)</t>
  </si>
  <si>
    <t>Výsledky kampaně</t>
  </si>
  <si>
    <t>Obrat</t>
  </si>
  <si>
    <t>Při stále stejných parametrech</t>
  </si>
  <si>
    <t>Kolik musí přijít návštěvníků z kampaně, aby byl zisk 10.000,- Kč bez DPH</t>
  </si>
  <si>
    <t>ZDE DOPLŇTE:</t>
  </si>
  <si>
    <t>Reálný zisk po odečtení všech nákladů (provozní + za reklamní kampaň)</t>
  </si>
  <si>
    <t>Kolik bude zákazníků, aby byl zisk 10.000,- Kč bez DPH</t>
  </si>
  <si>
    <t>Popis</t>
  </si>
  <si>
    <t>E-shop a PPC kampaň</t>
  </si>
  <si>
    <t>E-shop a kampaň na Heurece</t>
  </si>
  <si>
    <t>E-shop, který optimalizoval stránky, dohodl se s dodavatelem a stará se o PPC kampaně</t>
  </si>
  <si>
    <t>ROI (návratnost investic)</t>
  </si>
  <si>
    <t>PNO (poměr nákladů na obrat)</t>
  </si>
  <si>
    <t>Vyšší než 0 znamená zisk, nižší ztrátu</t>
  </si>
  <si>
    <t>E-shop a emailová kampaň</t>
  </si>
  <si>
    <t>Vstupní parametry pro výpočet konkrétní kampaně</t>
  </si>
  <si>
    <t>Marže, kterou máte z objednávky</t>
  </si>
  <si>
    <t>Mezní cena objednávky, aby se kampaň vyplatila</t>
  </si>
  <si>
    <t>Zisk celkem</t>
  </si>
  <si>
    <t>E-shop a produktová kampaň</t>
  </si>
  <si>
    <t>Co kdyby se měnily náklady, jaký by byl ROI</t>
  </si>
  <si>
    <t>Náklady: -40%</t>
  </si>
  <si>
    <t>Náklady: -20%</t>
  </si>
  <si>
    <t>Náklady: +20%</t>
  </si>
  <si>
    <t>Náklady: +40%</t>
  </si>
  <si>
    <t>Mezní PNO, kdy se to ještě vyplatí</t>
  </si>
  <si>
    <t>Mezní náklady na kampaň, kdy se to ještě vyplatí</t>
  </si>
  <si>
    <t>Toto číslo sledujte v Sklik kampaních! Nesmí být nikdy vyšší</t>
  </si>
  <si>
    <t>Zisk [bez DPH]</t>
  </si>
  <si>
    <t>Konverze sbírání emailů od návštěvníků</t>
  </si>
  <si>
    <t>Předpokládaný budoucí zisk z emailů</t>
  </si>
  <si>
    <t>Toto číslo se nikam jinam v této tabulce nezapočítává</t>
  </si>
  <si>
    <t>Např. EXIT POPUP OKNO, pokud chce ze stránek odejít s nabídkou zajímavé slevy, E-Booku apod.</t>
  </si>
  <si>
    <t>Náklady: +1000%</t>
  </si>
  <si>
    <t>www.danielnytra.cz</t>
  </si>
  <si>
    <t>Najdete v Google Analytics nebo ve své administraci eshopu</t>
  </si>
  <si>
    <t>bez DPH / email</t>
  </si>
  <si>
    <t>Jde o zisk z předpokládaných budoucích nákupů. Celkový zisk za určité období z emailového marketingu dělený počtem emailů v databázi newsletterů.</t>
  </si>
  <si>
    <t>Marže celkem ze všech objednávek po odečtení provozních výdajů</t>
  </si>
  <si>
    <t>Prodej drahých virtuálních věc: např. kurzy</t>
  </si>
  <si>
    <t>Budoucí zisk z 1 emailu (např. díky emailové kampani nebo facebooku)</t>
  </si>
  <si>
    <t>Zjistíte z Google Analytics. Počítat pro jednotlivé marketingové kanály zvlášť.</t>
  </si>
  <si>
    <t>Průměrný počet kusů zboží v 1 objednávce</t>
  </si>
  <si>
    <t>Výchozí: 1,05 - tzn.: Většinou se objednává pouze 1 kus</t>
  </si>
  <si>
    <t>Výpočet zisku z kampaně (BETA) v.2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</si>
</sst>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164" formatCode="#,##0.00_ ;\-#,##0.00\ "/>
    <numFmt numFmtId="165" formatCode="#,##0.00\ &quot;Kč&quot;"/>
    <numFmt numFmtId="166" formatCode="#,##0\ &quot;Kč&quot;"/>
    <numFmt numFmtId="167" formatCode="_-* #,##0\ &quot;Kč&quot;_-;\-* #,##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i/>
      <sz val="14"/>
      <color theme="0" tint="-0.3499862666707357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44" fontId="6" fillId="0" borderId="0" xfId="0" applyNumberFormat="1" applyFont="1"/>
    <xf numFmtId="10" fontId="6" fillId="0" borderId="0" xfId="0" applyNumberFormat="1" applyFont="1"/>
    <xf numFmtId="1" fontId="6" fillId="0" borderId="0" xfId="0" applyNumberFormat="1" applyFont="1"/>
    <xf numFmtId="165" fontId="7" fillId="3" borderId="0" xfId="0" applyNumberFormat="1" applyFont="1" applyFill="1" applyAlignment="1">
      <alignment horizontal="right"/>
    </xf>
    <xf numFmtId="165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11" fillId="5" borderId="3" xfId="0" applyFont="1" applyFill="1" applyBorder="1" applyAlignment="1">
      <alignment horizontal="right"/>
    </xf>
    <xf numFmtId="0" fontId="10" fillId="2" borderId="4" xfId="0" applyFont="1" applyFill="1" applyBorder="1"/>
    <xf numFmtId="0" fontId="2" fillId="2" borderId="0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9" fillId="4" borderId="4" xfId="0" applyFont="1" applyFill="1" applyBorder="1"/>
    <xf numFmtId="0" fontId="9" fillId="4" borderId="0" xfId="0" applyFont="1" applyFill="1" applyBorder="1"/>
    <xf numFmtId="0" fontId="8" fillId="2" borderId="9" xfId="0" applyFont="1" applyFill="1" applyBorder="1"/>
    <xf numFmtId="0" fontId="2" fillId="2" borderId="10" xfId="0" applyFont="1" applyFill="1" applyBorder="1"/>
    <xf numFmtId="0" fontId="0" fillId="2" borderId="11" xfId="0" applyFill="1" applyBorder="1" applyAlignment="1">
      <alignment horizontal="right"/>
    </xf>
    <xf numFmtId="166" fontId="9" fillId="4" borderId="5" xfId="0" applyNumberFormat="1" applyFont="1" applyFill="1" applyBorder="1" applyAlignment="1">
      <alignment horizontal="right" indent="1"/>
    </xf>
    <xf numFmtId="0" fontId="0" fillId="4" borderId="0" xfId="0" applyFont="1" applyFill="1" applyBorder="1"/>
    <xf numFmtId="0" fontId="0" fillId="6" borderId="4" xfId="0" applyFont="1" applyFill="1" applyBorder="1"/>
    <xf numFmtId="0" fontId="0" fillId="6" borderId="0" xfId="0" applyFont="1" applyFill="1" applyBorder="1"/>
    <xf numFmtId="0" fontId="0" fillId="6" borderId="6" xfId="0" applyFont="1" applyFill="1" applyBorder="1"/>
    <xf numFmtId="0" fontId="0" fillId="6" borderId="7" xfId="0" applyFont="1" applyFill="1" applyBorder="1"/>
    <xf numFmtId="3" fontId="9" fillId="2" borderId="5" xfId="0" applyNumberFormat="1" applyFont="1" applyFill="1" applyBorder="1" applyAlignment="1">
      <alignment horizontal="right" indent="1"/>
    </xf>
    <xf numFmtId="166" fontId="9" fillId="2" borderId="5" xfId="0" applyNumberFormat="1" applyFont="1" applyFill="1" applyBorder="1" applyAlignment="1">
      <alignment horizontal="right" indent="1"/>
    </xf>
    <xf numFmtId="166" fontId="9" fillId="6" borderId="5" xfId="0" applyNumberFormat="1" applyFont="1" applyFill="1" applyBorder="1" applyAlignment="1">
      <alignment horizontal="right" indent="1"/>
    </xf>
    <xf numFmtId="165" fontId="9" fillId="6" borderId="5" xfId="0" applyNumberFormat="1" applyFont="1" applyFill="1" applyBorder="1" applyAlignment="1">
      <alignment horizontal="right" indent="1"/>
    </xf>
    <xf numFmtId="10" fontId="9" fillId="6" borderId="5" xfId="0" applyNumberFormat="1" applyFont="1" applyFill="1" applyBorder="1" applyAlignment="1">
      <alignment horizontal="right" indent="1"/>
    </xf>
    <xf numFmtId="3" fontId="9" fillId="6" borderId="5" xfId="0" applyNumberFormat="1" applyFont="1" applyFill="1" applyBorder="1" applyAlignment="1">
      <alignment horizontal="right" indent="1"/>
    </xf>
    <xf numFmtId="3" fontId="9" fillId="6" borderId="8" xfId="0" applyNumberFormat="1" applyFont="1" applyFill="1" applyBorder="1" applyAlignment="1">
      <alignment horizontal="right" indent="1"/>
    </xf>
    <xf numFmtId="0" fontId="11" fillId="4" borderId="4" xfId="0" applyFont="1" applyFill="1" applyBorder="1"/>
    <xf numFmtId="0" fontId="11" fillId="4" borderId="0" xfId="0" applyFont="1" applyFill="1" applyBorder="1"/>
    <xf numFmtId="166" fontId="11" fillId="4" borderId="5" xfId="0" applyNumberFormat="1" applyFont="1" applyFill="1" applyBorder="1" applyAlignment="1">
      <alignment horizontal="right" indent="1"/>
    </xf>
    <xf numFmtId="166" fontId="1" fillId="5" borderId="1" xfId="0" applyNumberFormat="1" applyFont="1" applyFill="1" applyBorder="1" applyAlignment="1">
      <alignment horizontal="right" indent="1"/>
    </xf>
    <xf numFmtId="164" fontId="1" fillId="5" borderId="1" xfId="0" applyNumberFormat="1" applyFont="1" applyFill="1" applyBorder="1" applyAlignment="1">
      <alignment horizontal="right" indent="1"/>
    </xf>
    <xf numFmtId="9" fontId="1" fillId="5" borderId="1" xfId="0" applyNumberFormat="1" applyFont="1" applyFill="1" applyBorder="1" applyAlignment="1">
      <alignment horizontal="right" indent="1"/>
    </xf>
    <xf numFmtId="3" fontId="1" fillId="5" borderId="1" xfId="0" applyNumberFormat="1" applyFont="1" applyFill="1" applyBorder="1" applyAlignment="1">
      <alignment horizontal="right" indent="1"/>
    </xf>
    <xf numFmtId="165" fontId="1" fillId="5" borderId="1" xfId="0" applyNumberFormat="1" applyFont="1" applyFill="1" applyBorder="1" applyAlignment="1">
      <alignment horizontal="right" indent="1"/>
    </xf>
    <xf numFmtId="10" fontId="1" fillId="5" borderId="2" xfId="0" applyNumberFormat="1" applyFont="1" applyFill="1" applyBorder="1" applyAlignment="1">
      <alignment horizontal="right" indent="1"/>
    </xf>
    <xf numFmtId="166" fontId="1" fillId="5" borderId="12" xfId="0" applyNumberFormat="1" applyFont="1" applyFill="1" applyBorder="1" applyAlignment="1">
      <alignment horizontal="right" indent="1"/>
    </xf>
    <xf numFmtId="0" fontId="1" fillId="0" borderId="0" xfId="0" applyFont="1" applyAlignment="1">
      <alignment horizontal="right" wrapText="1"/>
    </xf>
    <xf numFmtId="10" fontId="9" fillId="4" borderId="5" xfId="0" applyNumberFormat="1" applyFont="1" applyFill="1" applyBorder="1" applyAlignment="1">
      <alignment horizontal="right" indent="1"/>
    </xf>
    <xf numFmtId="0" fontId="13" fillId="4" borderId="0" xfId="0" applyFont="1" applyFill="1" applyBorder="1"/>
    <xf numFmtId="167" fontId="7" fillId="3" borderId="0" xfId="0" applyNumberFormat="1" applyFont="1" applyFill="1" applyAlignment="1">
      <alignment horizontal="right"/>
    </xf>
    <xf numFmtId="0" fontId="15" fillId="5" borderId="0" xfId="0" applyFont="1" applyFill="1"/>
    <xf numFmtId="0" fontId="16" fillId="0" borderId="0" xfId="0" applyFont="1"/>
    <xf numFmtId="0" fontId="1" fillId="4" borderId="4" xfId="0" applyFont="1" applyFill="1" applyBorder="1"/>
    <xf numFmtId="10" fontId="1" fillId="5" borderId="12" xfId="0" applyNumberFormat="1" applyFont="1" applyFill="1" applyBorder="1" applyAlignment="1">
      <alignment horizontal="right" indent="1"/>
    </xf>
    <xf numFmtId="166" fontId="1" fillId="5" borderId="2" xfId="0" applyNumberFormat="1" applyFont="1" applyFill="1" applyBorder="1" applyAlignment="1">
      <alignment horizontal="right" indent="1"/>
    </xf>
    <xf numFmtId="0" fontId="17" fillId="7" borderId="0" xfId="1" applyFont="1" applyFill="1"/>
    <xf numFmtId="0" fontId="14" fillId="7" borderId="0" xfId="0" applyFont="1" applyFill="1"/>
    <xf numFmtId="0" fontId="14" fillId="7" borderId="0" xfId="0" applyFont="1" applyFill="1" applyAlignment="1">
      <alignment horizontal="right"/>
    </xf>
    <xf numFmtId="0" fontId="18" fillId="7" borderId="0" xfId="0" applyFont="1" applyFill="1"/>
    <xf numFmtId="0" fontId="11" fillId="7" borderId="0" xfId="0" applyFont="1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nielny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1"/>
  <sheetViews>
    <sheetView tabSelected="1" workbookViewId="0">
      <selection activeCell="B1" sqref="B1"/>
    </sheetView>
  </sheetViews>
  <sheetFormatPr defaultRowHeight="15" x14ac:dyDescent="0.25"/>
  <cols>
    <col min="2" max="2" width="49.42578125" customWidth="1"/>
    <col min="3" max="3" width="28.42578125" customWidth="1"/>
    <col min="4" max="4" width="27.5703125" style="2" customWidth="1"/>
    <col min="5" max="5" width="18" style="2" customWidth="1"/>
    <col min="6" max="6" width="5.42578125" customWidth="1"/>
    <col min="7" max="7" width="109.28515625" style="6" bestFit="1" customWidth="1"/>
  </cols>
  <sheetData>
    <row r="1" spans="2:7" s="62" customFormat="1" ht="21" x14ac:dyDescent="0.35">
      <c r="B1" s="65" t="s">
        <v>92</v>
      </c>
      <c r="D1" s="63"/>
      <c r="E1" s="63"/>
      <c r="G1" s="64"/>
    </row>
    <row r="2" spans="2:7" s="62" customFormat="1" ht="18.75" x14ac:dyDescent="0.3">
      <c r="B2" s="61" t="s">
        <v>82</v>
      </c>
      <c r="D2" s="63"/>
      <c r="E2" s="63"/>
      <c r="G2" s="64"/>
    </row>
    <row r="3" spans="2:7" ht="15.75" thickBot="1" x14ac:dyDescent="0.3"/>
    <row r="4" spans="2:7" ht="21.75" thickBot="1" x14ac:dyDescent="0.4">
      <c r="B4" s="3" t="s">
        <v>63</v>
      </c>
      <c r="C4" s="1"/>
      <c r="D4" s="17" t="s">
        <v>52</v>
      </c>
      <c r="G4" s="3" t="s">
        <v>7</v>
      </c>
    </row>
    <row r="5" spans="2:7" x14ac:dyDescent="0.25">
      <c r="B5" t="s">
        <v>2</v>
      </c>
      <c r="D5" s="51">
        <v>550</v>
      </c>
      <c r="E5" s="2" t="s">
        <v>0</v>
      </c>
      <c r="G5" s="6" t="s">
        <v>83</v>
      </c>
    </row>
    <row r="6" spans="2:7" x14ac:dyDescent="0.25">
      <c r="B6" t="s">
        <v>90</v>
      </c>
      <c r="D6" s="46">
        <v>1.1000000000000001</v>
      </c>
      <c r="G6" s="6" t="s">
        <v>91</v>
      </c>
    </row>
    <row r="7" spans="2:7" x14ac:dyDescent="0.25">
      <c r="B7" t="s">
        <v>35</v>
      </c>
      <c r="D7" s="47">
        <v>0.21</v>
      </c>
      <c r="G7" s="6" t="s">
        <v>64</v>
      </c>
    </row>
    <row r="8" spans="2:7" x14ac:dyDescent="0.25">
      <c r="B8" s="4" t="s">
        <v>38</v>
      </c>
      <c r="C8" s="5"/>
      <c r="D8" s="45">
        <v>12</v>
      </c>
      <c r="E8" s="2" t="s">
        <v>0</v>
      </c>
      <c r="G8" s="6" t="s">
        <v>22</v>
      </c>
    </row>
    <row r="9" spans="2:7" x14ac:dyDescent="0.25">
      <c r="B9" t="s">
        <v>34</v>
      </c>
      <c r="D9" s="48">
        <v>500</v>
      </c>
      <c r="E9" s="2" t="s">
        <v>32</v>
      </c>
    </row>
    <row r="10" spans="2:7" x14ac:dyDescent="0.25">
      <c r="B10" t="s">
        <v>29</v>
      </c>
      <c r="D10" s="49">
        <v>2.1</v>
      </c>
      <c r="E10" s="2" t="s">
        <v>0</v>
      </c>
    </row>
    <row r="11" spans="2:7" x14ac:dyDescent="0.25">
      <c r="B11" t="s">
        <v>39</v>
      </c>
      <c r="D11" s="49">
        <v>0</v>
      </c>
      <c r="E11" s="2" t="s">
        <v>0</v>
      </c>
      <c r="G11" s="6" t="s">
        <v>41</v>
      </c>
    </row>
    <row r="12" spans="2:7" ht="15.75" thickBot="1" x14ac:dyDescent="0.3">
      <c r="B12" t="s">
        <v>1</v>
      </c>
      <c r="D12" s="50">
        <v>2.5999999999999999E-2</v>
      </c>
      <c r="G12" s="6" t="s">
        <v>89</v>
      </c>
    </row>
    <row r="13" spans="2:7" x14ac:dyDescent="0.25">
      <c r="B13" t="s">
        <v>77</v>
      </c>
      <c r="D13" s="59">
        <v>0.05</v>
      </c>
      <c r="G13" s="6" t="s">
        <v>80</v>
      </c>
    </row>
    <row r="14" spans="2:7" ht="15.75" thickBot="1" x14ac:dyDescent="0.3">
      <c r="B14" t="s">
        <v>88</v>
      </c>
      <c r="D14" s="60">
        <v>15</v>
      </c>
      <c r="E14" s="2" t="s">
        <v>84</v>
      </c>
      <c r="G14" s="6" t="s">
        <v>85</v>
      </c>
    </row>
    <row r="15" spans="2:7" ht="15.75" thickBot="1" x14ac:dyDescent="0.3"/>
    <row r="16" spans="2:7" ht="19.5" thickBot="1" x14ac:dyDescent="0.35">
      <c r="B16" s="26" t="s">
        <v>48</v>
      </c>
      <c r="C16" s="27"/>
      <c r="D16" s="28"/>
    </row>
    <row r="17" spans="2:7" ht="15.75" x14ac:dyDescent="0.25">
      <c r="B17" s="18" t="s">
        <v>33</v>
      </c>
      <c r="C17" s="19"/>
      <c r="D17" s="35">
        <f>D9*D12</f>
        <v>13</v>
      </c>
      <c r="E17" s="2" t="s">
        <v>31</v>
      </c>
      <c r="G17" s="6" t="s">
        <v>30</v>
      </c>
    </row>
    <row r="18" spans="2:7" ht="15.75" x14ac:dyDescent="0.25">
      <c r="B18" s="18" t="s">
        <v>49</v>
      </c>
      <c r="C18" s="19"/>
      <c r="D18" s="36">
        <f>D17*D5</f>
        <v>7150</v>
      </c>
      <c r="E18" s="2" t="s">
        <v>0</v>
      </c>
    </row>
    <row r="19" spans="2:7" ht="15.75" x14ac:dyDescent="0.25">
      <c r="B19" s="22" t="s">
        <v>45</v>
      </c>
      <c r="C19" s="23"/>
      <c r="D19" s="36">
        <f>D9*D10+D11</f>
        <v>1050</v>
      </c>
      <c r="E19" s="2" t="s">
        <v>0</v>
      </c>
      <c r="G19" s="6" t="s">
        <v>46</v>
      </c>
    </row>
    <row r="20" spans="2:7" ht="15.75" x14ac:dyDescent="0.25">
      <c r="B20" s="20" t="s">
        <v>36</v>
      </c>
      <c r="C20" s="21"/>
      <c r="D20" s="36">
        <f>D5*D7</f>
        <v>115.5</v>
      </c>
      <c r="E20" s="2" t="s">
        <v>0</v>
      </c>
    </row>
    <row r="21" spans="2:7" ht="15.75" x14ac:dyDescent="0.25">
      <c r="B21" s="20" t="s">
        <v>37</v>
      </c>
      <c r="C21" s="21"/>
      <c r="D21" s="36">
        <f>D5*D7-D8</f>
        <v>103.5</v>
      </c>
      <c r="E21" s="2" t="s">
        <v>0</v>
      </c>
      <c r="G21" s="6" t="s">
        <v>47</v>
      </c>
    </row>
    <row r="22" spans="2:7" ht="15.75" x14ac:dyDescent="0.25">
      <c r="B22" s="20" t="s">
        <v>86</v>
      </c>
      <c r="C22" s="21"/>
      <c r="D22" s="36">
        <f>D21*D17</f>
        <v>1345.5</v>
      </c>
      <c r="E22" s="2" t="s">
        <v>0</v>
      </c>
    </row>
    <row r="23" spans="2:7" ht="21" x14ac:dyDescent="0.35">
      <c r="B23" s="42" t="s">
        <v>66</v>
      </c>
      <c r="C23" s="43"/>
      <c r="D23" s="44">
        <f>$D$9*$D$12*$D$21-$D$19</f>
        <v>295.5</v>
      </c>
      <c r="E23" s="2" t="s">
        <v>0</v>
      </c>
      <c r="G23" s="6" t="s">
        <v>53</v>
      </c>
    </row>
    <row r="24" spans="2:7" ht="15.75" x14ac:dyDescent="0.25">
      <c r="B24" s="24" t="s">
        <v>60</v>
      </c>
      <c r="C24" s="54"/>
      <c r="D24" s="53">
        <f>D19/D18</f>
        <v>0.14685314685314685</v>
      </c>
    </row>
    <row r="25" spans="2:7" ht="15.75" x14ac:dyDescent="0.25">
      <c r="B25" s="24" t="s">
        <v>59</v>
      </c>
      <c r="C25" s="25"/>
      <c r="D25" s="53">
        <f>(D22-D19)/D19</f>
        <v>0.28142857142857142</v>
      </c>
      <c r="G25" s="6" t="s">
        <v>61</v>
      </c>
    </row>
    <row r="26" spans="2:7" ht="15.75" x14ac:dyDescent="0.25">
      <c r="B26" s="58" t="s">
        <v>73</v>
      </c>
      <c r="C26" s="30"/>
      <c r="D26" s="53">
        <f>D32/D18</f>
        <v>0.18818181818181817</v>
      </c>
      <c r="G26" s="56" t="s">
        <v>75</v>
      </c>
    </row>
    <row r="27" spans="2:7" ht="15.75" x14ac:dyDescent="0.25">
      <c r="B27" s="58" t="s">
        <v>78</v>
      </c>
      <c r="C27" s="30"/>
      <c r="D27" s="29">
        <f>((D9*D13)+D17)*D14</f>
        <v>570</v>
      </c>
      <c r="G27" s="6" t="s">
        <v>79</v>
      </c>
    </row>
    <row r="28" spans="2:7" ht="15.75" x14ac:dyDescent="0.25">
      <c r="B28" s="31" t="s">
        <v>65</v>
      </c>
      <c r="C28" s="32"/>
      <c r="D28" s="37">
        <f>FORECAST(0,C40:C43,D40:D43)</f>
        <v>441.75824175824181</v>
      </c>
    </row>
    <row r="29" spans="2:7" ht="15.75" x14ac:dyDescent="0.25">
      <c r="B29" s="31" t="s">
        <v>42</v>
      </c>
      <c r="C29" s="32"/>
      <c r="D29" s="37">
        <f>FORECAST(0,C40:C43,D40:D43)/D6</f>
        <v>401.59840159840161</v>
      </c>
      <c r="E29" s="2" t="s">
        <v>0</v>
      </c>
      <c r="G29" s="6" t="s">
        <v>28</v>
      </c>
    </row>
    <row r="30" spans="2:7" ht="15.75" x14ac:dyDescent="0.25">
      <c r="B30" s="31" t="s">
        <v>43</v>
      </c>
      <c r="C30" s="32"/>
      <c r="D30" s="38">
        <f>IF(D10&gt;0,IF(FORECAST(0,C46:C49,D46:D49)&lt;0,"NEVYPLATI SE NIKDY",FORECAST(0,C46:C49,D46:D49)),"CPC je nulové")</f>
        <v>2.6909999999999998</v>
      </c>
      <c r="E30" s="2" t="s">
        <v>0</v>
      </c>
    </row>
    <row r="31" spans="2:7" ht="15.75" x14ac:dyDescent="0.25">
      <c r="B31" s="31" t="s">
        <v>44</v>
      </c>
      <c r="C31" s="32"/>
      <c r="D31" s="39">
        <f>IF(FORECAST(0,C52:C55,D52:D55)&gt;1,"NEVYPLATI SE NIKDY",FORECAST(0,C52:C55,D52:D55))</f>
        <v>2.0289855072463767E-2</v>
      </c>
      <c r="E31" s="2" t="s">
        <v>32</v>
      </c>
      <c r="G31" s="6" t="s">
        <v>50</v>
      </c>
    </row>
    <row r="32" spans="2:7" ht="15.75" x14ac:dyDescent="0.25">
      <c r="B32" s="31" t="s">
        <v>74</v>
      </c>
      <c r="C32" s="32"/>
      <c r="D32" s="37">
        <f>FORECAST(0,C67:C71,D67:D71)</f>
        <v>1345.5</v>
      </c>
      <c r="E32" s="2" t="s">
        <v>0</v>
      </c>
    </row>
    <row r="33" spans="2:7" ht="15.75" x14ac:dyDescent="0.25">
      <c r="B33" s="31"/>
      <c r="C33" s="32"/>
      <c r="D33" s="37"/>
    </row>
    <row r="34" spans="2:7" ht="15.75" x14ac:dyDescent="0.25">
      <c r="B34" s="31" t="s">
        <v>51</v>
      </c>
      <c r="C34" s="32"/>
      <c r="D34" s="40">
        <f>IF(FORECAST(10000,C58:C64,D58:D64)&lt;0,"ZISK NEBUDE NIKDY",FORECAST(10000,C58:C63,D58:D63))</f>
        <v>16920.47377326565</v>
      </c>
      <c r="E34" s="2" t="s">
        <v>32</v>
      </c>
      <c r="G34" s="6" t="s">
        <v>50</v>
      </c>
    </row>
    <row r="35" spans="2:7" ht="16.5" thickBot="1" x14ac:dyDescent="0.3">
      <c r="B35" s="33" t="s">
        <v>54</v>
      </c>
      <c r="C35" s="34"/>
      <c r="D35" s="41">
        <f>IF(FORECAST(10000,C58:C64,D58:D64)&lt;0,"ZISK NEBUDE NIKDY",FORECAST(10000,C58:C63,D58:D63)*D12)</f>
        <v>439.93231810490687</v>
      </c>
      <c r="E35" s="2" t="s">
        <v>31</v>
      </c>
      <c r="G35" s="6" t="s">
        <v>50</v>
      </c>
    </row>
    <row r="38" spans="2:7" x14ac:dyDescent="0.25">
      <c r="B38" s="57" t="s">
        <v>23</v>
      </c>
    </row>
    <row r="39" spans="2:7" x14ac:dyDescent="0.25">
      <c r="B39" s="8" t="s">
        <v>9</v>
      </c>
      <c r="C39" s="9" t="s">
        <v>15</v>
      </c>
      <c r="D39" s="9" t="s">
        <v>76</v>
      </c>
    </row>
    <row r="40" spans="2:7" x14ac:dyDescent="0.25">
      <c r="B40" s="7" t="s">
        <v>4</v>
      </c>
      <c r="C40" s="10">
        <f>$D$5*0.6</f>
        <v>330</v>
      </c>
      <c r="D40" s="13">
        <f>$D$9*$D$12*(C40*$D$7-$D$8)-$D$19</f>
        <v>-305.10000000000002</v>
      </c>
    </row>
    <row r="41" spans="2:7" x14ac:dyDescent="0.25">
      <c r="B41" s="7" t="s">
        <v>3</v>
      </c>
      <c r="C41" s="10">
        <f>$D$5*0.8</f>
        <v>440</v>
      </c>
      <c r="D41" s="13">
        <f>$D$9*$D$12*(C41*$D$7-$D$8)-$D$19</f>
        <v>-4.8000000000001819</v>
      </c>
    </row>
    <row r="42" spans="2:7" x14ac:dyDescent="0.25">
      <c r="B42" s="7" t="s">
        <v>5</v>
      </c>
      <c r="C42" s="10">
        <f>$D$5*1.2</f>
        <v>660</v>
      </c>
      <c r="D42" s="13">
        <f>$D$9*$D$12*(C42*$D$7-$D$8)-$D$19</f>
        <v>595.79999999999995</v>
      </c>
    </row>
    <row r="43" spans="2:7" x14ac:dyDescent="0.25">
      <c r="B43" s="7" t="s">
        <v>6</v>
      </c>
      <c r="C43" s="10">
        <f>$D$5*1.4</f>
        <v>770</v>
      </c>
      <c r="D43" s="13">
        <f>$D$9*$D$12*(C43*$D$7-$D$8)-$D$19</f>
        <v>896.09999999999991</v>
      </c>
    </row>
    <row r="44" spans="2:7" x14ac:dyDescent="0.25">
      <c r="B44" s="7"/>
      <c r="C44" s="7"/>
      <c r="D44" s="14"/>
    </row>
    <row r="45" spans="2:7" x14ac:dyDescent="0.25">
      <c r="B45" s="8" t="s">
        <v>8</v>
      </c>
      <c r="C45" s="9" t="s">
        <v>14</v>
      </c>
      <c r="D45" s="15" t="s">
        <v>76</v>
      </c>
    </row>
    <row r="46" spans="2:7" x14ac:dyDescent="0.25">
      <c r="B46" s="7" t="s">
        <v>13</v>
      </c>
      <c r="C46" s="10">
        <f>$D$10*1.4</f>
        <v>2.94</v>
      </c>
      <c r="D46" s="13">
        <f>$D$9*$D$12*$D$21-($D$9*C46)-$D$11</f>
        <v>-124.5</v>
      </c>
    </row>
    <row r="47" spans="2:7" x14ac:dyDescent="0.25">
      <c r="B47" s="7" t="s">
        <v>12</v>
      </c>
      <c r="C47" s="10">
        <f>$D$10*1.2</f>
        <v>2.52</v>
      </c>
      <c r="D47" s="13">
        <f>$D$9*$D$12*$D$21-($D$9*C47)-$D$11</f>
        <v>85.5</v>
      </c>
    </row>
    <row r="48" spans="2:7" x14ac:dyDescent="0.25">
      <c r="B48" s="7" t="s">
        <v>11</v>
      </c>
      <c r="C48" s="10">
        <f>$D$10*0.8</f>
        <v>1.6800000000000002</v>
      </c>
      <c r="D48" s="13">
        <f>$D$9*$D$12*$D$21-($D$9*C48)-$D$11</f>
        <v>505.49999999999989</v>
      </c>
    </row>
    <row r="49" spans="2:4" x14ac:dyDescent="0.25">
      <c r="B49" s="7" t="s">
        <v>10</v>
      </c>
      <c r="C49" s="10">
        <f>$D$10*0.6</f>
        <v>1.26</v>
      </c>
      <c r="D49" s="13">
        <f>$D$9*$D$12*$D$21-($D$9*C49)-$D$11</f>
        <v>715.5</v>
      </c>
    </row>
    <row r="50" spans="2:4" x14ac:dyDescent="0.25">
      <c r="D50" s="16"/>
    </row>
    <row r="51" spans="2:4" x14ac:dyDescent="0.25">
      <c r="B51" s="8" t="s">
        <v>16</v>
      </c>
      <c r="C51" s="9" t="s">
        <v>21</v>
      </c>
      <c r="D51" s="15" t="s">
        <v>76</v>
      </c>
    </row>
    <row r="52" spans="2:4" x14ac:dyDescent="0.25">
      <c r="B52" s="7" t="s">
        <v>17</v>
      </c>
      <c r="C52" s="11">
        <f>$D$12*0.6</f>
        <v>1.5599999999999999E-2</v>
      </c>
      <c r="D52" s="13">
        <f>$D$9*C52*$D$21-$D$19</f>
        <v>-242.70000000000005</v>
      </c>
    </row>
    <row r="53" spans="2:4" x14ac:dyDescent="0.25">
      <c r="B53" s="7" t="s">
        <v>18</v>
      </c>
      <c r="C53" s="11">
        <f>$D$12*0.8</f>
        <v>2.0799999999999999E-2</v>
      </c>
      <c r="D53" s="13">
        <f>$D$9*C53*$D$21-$D$19</f>
        <v>26.400000000000091</v>
      </c>
    </row>
    <row r="54" spans="2:4" x14ac:dyDescent="0.25">
      <c r="B54" s="7" t="s">
        <v>19</v>
      </c>
      <c r="C54" s="11">
        <f>$D$12*1.2</f>
        <v>3.1199999999999999E-2</v>
      </c>
      <c r="D54" s="13">
        <f>$D$9*C54*$D$21-$D$19</f>
        <v>564.59999999999991</v>
      </c>
    </row>
    <row r="55" spans="2:4" x14ac:dyDescent="0.25">
      <c r="B55" s="7" t="s">
        <v>20</v>
      </c>
      <c r="C55" s="11">
        <f>$D$12*1.4</f>
        <v>3.6399999999999995E-2</v>
      </c>
      <c r="D55" s="13">
        <f>$D$9*C55*$D$21-$D$19</f>
        <v>833.69999999999959</v>
      </c>
    </row>
    <row r="56" spans="2:4" x14ac:dyDescent="0.25">
      <c r="D56" s="16"/>
    </row>
    <row r="57" spans="2:4" x14ac:dyDescent="0.25">
      <c r="B57" s="8" t="s">
        <v>24</v>
      </c>
      <c r="C57" s="9" t="s">
        <v>27</v>
      </c>
      <c r="D57" s="15" t="s">
        <v>76</v>
      </c>
    </row>
    <row r="58" spans="2:4" x14ac:dyDescent="0.25">
      <c r="B58" s="7" t="s">
        <v>17</v>
      </c>
      <c r="C58" s="12">
        <f>$D$9*0.6</f>
        <v>300</v>
      </c>
      <c r="D58" s="13">
        <f t="shared" ref="D58:D64" si="0">C58*$D$12*$D$21-(C58*$D$10)-$D$11</f>
        <v>177.29999999999995</v>
      </c>
    </row>
    <row r="59" spans="2:4" x14ac:dyDescent="0.25">
      <c r="B59" s="7" t="s">
        <v>18</v>
      </c>
      <c r="C59" s="12">
        <f>$D$9*0.8</f>
        <v>400</v>
      </c>
      <c r="D59" s="13">
        <f t="shared" si="0"/>
        <v>236.40000000000009</v>
      </c>
    </row>
    <row r="60" spans="2:4" x14ac:dyDescent="0.25">
      <c r="B60" s="7" t="s">
        <v>19</v>
      </c>
      <c r="C60" s="12">
        <f>$D$9*1.2</f>
        <v>600</v>
      </c>
      <c r="D60" s="13">
        <f t="shared" si="0"/>
        <v>354.59999999999991</v>
      </c>
    </row>
    <row r="61" spans="2:4" x14ac:dyDescent="0.25">
      <c r="B61" s="7" t="s">
        <v>20</v>
      </c>
      <c r="C61" s="12">
        <f>$D$9*1.4</f>
        <v>700</v>
      </c>
      <c r="D61" s="13">
        <f t="shared" si="0"/>
        <v>413.69999999999982</v>
      </c>
    </row>
    <row r="62" spans="2:4" x14ac:dyDescent="0.25">
      <c r="B62" s="7" t="s">
        <v>25</v>
      </c>
      <c r="C62" s="12">
        <f>$D$9*2</f>
        <v>1000</v>
      </c>
      <c r="D62" s="13">
        <f t="shared" si="0"/>
        <v>591</v>
      </c>
    </row>
    <row r="63" spans="2:4" x14ac:dyDescent="0.25">
      <c r="B63" s="7" t="s">
        <v>26</v>
      </c>
      <c r="C63" s="12">
        <f>$D$9*4</f>
        <v>2000</v>
      </c>
      <c r="D63" s="13">
        <f t="shared" si="0"/>
        <v>1182</v>
      </c>
    </row>
    <row r="64" spans="2:4" x14ac:dyDescent="0.25">
      <c r="B64" s="7" t="s">
        <v>40</v>
      </c>
      <c r="C64" s="12">
        <f>$D$9*11</f>
        <v>5500</v>
      </c>
      <c r="D64" s="13">
        <f t="shared" si="0"/>
        <v>3250.5</v>
      </c>
    </row>
    <row r="66" spans="2:4" x14ac:dyDescent="0.25">
      <c r="B66" s="7" t="s">
        <v>68</v>
      </c>
      <c r="C66" s="9" t="s">
        <v>45</v>
      </c>
      <c r="D66" s="15" t="s">
        <v>76</v>
      </c>
    </row>
    <row r="67" spans="2:4" x14ac:dyDescent="0.25">
      <c r="B67" s="7" t="s">
        <v>69</v>
      </c>
      <c r="C67" s="12">
        <f>$D$19*0.6</f>
        <v>630</v>
      </c>
      <c r="D67" s="55">
        <f>$D$9*$D$12*$D$21-C67</f>
        <v>715.5</v>
      </c>
    </row>
    <row r="68" spans="2:4" x14ac:dyDescent="0.25">
      <c r="B68" s="7" t="s">
        <v>70</v>
      </c>
      <c r="C68" s="12">
        <f>$D$19*0.8</f>
        <v>840</v>
      </c>
      <c r="D68" s="55">
        <f>$D$9*$D$12*$D$21-C68</f>
        <v>505.5</v>
      </c>
    </row>
    <row r="69" spans="2:4" x14ac:dyDescent="0.25">
      <c r="B69" s="7" t="s">
        <v>71</v>
      </c>
      <c r="C69" s="12">
        <f>$D$19*1.2</f>
        <v>1260</v>
      </c>
      <c r="D69" s="55">
        <f>$D$9*$D$12*$D$21-C69</f>
        <v>85.5</v>
      </c>
    </row>
    <row r="70" spans="2:4" x14ac:dyDescent="0.25">
      <c r="B70" s="7" t="s">
        <v>72</v>
      </c>
      <c r="C70" s="12">
        <f>$D$19*1.4</f>
        <v>1470</v>
      </c>
      <c r="D70" s="55">
        <f>$D$9*$D$12*$D$21-C70</f>
        <v>-124.5</v>
      </c>
    </row>
    <row r="71" spans="2:4" x14ac:dyDescent="0.25">
      <c r="B71" s="7" t="s">
        <v>81</v>
      </c>
      <c r="C71" s="12">
        <f>$D$19*11</f>
        <v>11550</v>
      </c>
      <c r="D71" s="55">
        <f>$D$9*$D$12*$D$21-C71</f>
        <v>-10204.5</v>
      </c>
    </row>
  </sheetData>
  <hyperlinks>
    <hyperlink ref="B2" r:id="rId1"/>
  </hyperlinks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topLeftCell="B1" workbookViewId="0">
      <selection activeCell="F3" sqref="F3:F12"/>
    </sheetView>
  </sheetViews>
  <sheetFormatPr defaultRowHeight="15" x14ac:dyDescent="0.25"/>
  <cols>
    <col min="2" max="2" width="56.28515625" customWidth="1"/>
    <col min="3" max="3" width="13.42578125" customWidth="1"/>
    <col min="4" max="4" width="24.7109375" customWidth="1"/>
    <col min="5" max="5" width="24.5703125" customWidth="1"/>
    <col min="6" max="6" width="21.85546875" customWidth="1"/>
    <col min="7" max="7" width="20" customWidth="1"/>
    <col min="8" max="8" width="17" customWidth="1"/>
    <col min="9" max="9" width="18.7109375" customWidth="1"/>
  </cols>
  <sheetData>
    <row r="2" spans="2:10" ht="79.5" customHeight="1" thickBot="1" x14ac:dyDescent="0.3">
      <c r="B2" s="5" t="s">
        <v>55</v>
      </c>
      <c r="C2" s="5"/>
      <c r="D2" s="52" t="s">
        <v>56</v>
      </c>
      <c r="E2" s="52" t="s">
        <v>57</v>
      </c>
      <c r="F2" s="52" t="s">
        <v>58</v>
      </c>
      <c r="G2" s="52" t="s">
        <v>67</v>
      </c>
      <c r="H2" s="52" t="s">
        <v>62</v>
      </c>
      <c r="I2" s="52" t="s">
        <v>87</v>
      </c>
    </row>
    <row r="3" spans="2:10" x14ac:dyDescent="0.25">
      <c r="B3" t="str">
        <f>Výpočet!B5</f>
        <v>Průměrná cena objednávky</v>
      </c>
      <c r="C3" s="2" t="str">
        <f>Výpočet!E5</f>
        <v>bez DPH</v>
      </c>
      <c r="D3" s="51">
        <v>390</v>
      </c>
      <c r="E3" s="51">
        <v>390</v>
      </c>
      <c r="F3" s="51">
        <v>550</v>
      </c>
      <c r="G3" s="51">
        <v>550</v>
      </c>
      <c r="H3" s="51">
        <v>550</v>
      </c>
      <c r="I3" s="51">
        <v>5999</v>
      </c>
      <c r="J3" s="2"/>
    </row>
    <row r="4" spans="2:10" x14ac:dyDescent="0.25">
      <c r="B4" t="str">
        <f>Výpočet!B6</f>
        <v>Průměrný počet kusů zboží v 1 objednávce</v>
      </c>
      <c r="C4" s="2"/>
      <c r="D4" s="46">
        <v>1.05</v>
      </c>
      <c r="E4" s="46">
        <v>1.05</v>
      </c>
      <c r="F4" s="46">
        <v>1.1000000000000001</v>
      </c>
      <c r="G4" s="46">
        <v>1.1000000000000001</v>
      </c>
      <c r="H4" s="46">
        <v>1.1000000000000001</v>
      </c>
      <c r="I4" s="46">
        <v>1</v>
      </c>
      <c r="J4" s="2"/>
    </row>
    <row r="5" spans="2:10" x14ac:dyDescent="0.25">
      <c r="B5" t="str">
        <f>Výpočet!B7</f>
        <v>Průměrná marže</v>
      </c>
      <c r="C5" s="2"/>
      <c r="D5" s="47">
        <v>0.18</v>
      </c>
      <c r="E5" s="47">
        <v>0.18</v>
      </c>
      <c r="F5" s="47">
        <v>0.21</v>
      </c>
      <c r="G5" s="47">
        <v>0.21</v>
      </c>
      <c r="H5" s="47">
        <v>0.21</v>
      </c>
      <c r="I5" s="47">
        <v>1</v>
      </c>
      <c r="J5" s="2"/>
    </row>
    <row r="6" spans="2:10" x14ac:dyDescent="0.25">
      <c r="B6" t="str">
        <f>Výpočet!B8</f>
        <v>Provozní výdaje na jednu objednávku</v>
      </c>
      <c r="C6" s="2" t="str">
        <f>Výpočet!E8</f>
        <v>bez DPH</v>
      </c>
      <c r="D6" s="45">
        <v>12</v>
      </c>
      <c r="E6" s="45">
        <v>12</v>
      </c>
      <c r="F6" s="45">
        <v>12</v>
      </c>
      <c r="G6" s="45">
        <v>12</v>
      </c>
      <c r="H6" s="45">
        <v>12</v>
      </c>
      <c r="I6" s="45">
        <v>0</v>
      </c>
      <c r="J6" s="2"/>
    </row>
    <row r="7" spans="2:10" x14ac:dyDescent="0.25">
      <c r="B7" t="str">
        <f>Výpočet!B9</f>
        <v>Počet návštěvníků, kteří se prokliknou přes reklamní kampaň</v>
      </c>
      <c r="C7" s="2" t="str">
        <f>Výpočet!E9</f>
        <v>návštěvníků</v>
      </c>
      <c r="D7" s="48">
        <v>500</v>
      </c>
      <c r="E7" s="48">
        <v>500</v>
      </c>
      <c r="F7" s="48">
        <v>500</v>
      </c>
      <c r="G7" s="48">
        <v>500</v>
      </c>
      <c r="H7" s="48">
        <v>500</v>
      </c>
      <c r="I7" s="48">
        <v>500</v>
      </c>
      <c r="J7" s="2"/>
    </row>
    <row r="8" spans="2:10" x14ac:dyDescent="0.25">
      <c r="B8" t="str">
        <f>Výpočet!B10</f>
        <v>Průměrná cena za proklik (CPC)</v>
      </c>
      <c r="C8" s="2" t="str">
        <f>Výpočet!E10</f>
        <v>bez DPH</v>
      </c>
      <c r="D8" s="49">
        <v>3.1</v>
      </c>
      <c r="E8" s="49">
        <v>2.1</v>
      </c>
      <c r="F8" s="49">
        <v>2.1</v>
      </c>
      <c r="G8" s="49">
        <v>1.05</v>
      </c>
      <c r="H8" s="49">
        <v>0</v>
      </c>
      <c r="I8" s="49">
        <v>2.5</v>
      </c>
      <c r="J8" s="2"/>
    </row>
    <row r="9" spans="2:10" x14ac:dyDescent="0.25">
      <c r="B9" t="str">
        <f>Výpočet!B11</f>
        <v>Jednorázová cena za kampaň</v>
      </c>
      <c r="C9" s="2" t="str">
        <f>Výpočet!E11</f>
        <v>bez DPH</v>
      </c>
      <c r="D9" s="49">
        <v>0</v>
      </c>
      <c r="E9" s="49">
        <v>0</v>
      </c>
      <c r="F9" s="49">
        <v>0</v>
      </c>
      <c r="G9" s="49">
        <v>0</v>
      </c>
      <c r="H9" s="49">
        <v>150</v>
      </c>
      <c r="I9" s="49">
        <v>1900</v>
      </c>
      <c r="J9" s="2"/>
    </row>
    <row r="10" spans="2:10" ht="15.75" thickBot="1" x14ac:dyDescent="0.3">
      <c r="B10" t="str">
        <f>Výpočet!B12</f>
        <v>Průměrná konverze nákupu</v>
      </c>
      <c r="D10" s="50">
        <v>0.02</v>
      </c>
      <c r="E10" s="50">
        <v>5.8799999999999998E-2</v>
      </c>
      <c r="F10" s="50">
        <v>2.5999999999999999E-2</v>
      </c>
      <c r="G10" s="50">
        <v>2.5999999999999999E-2</v>
      </c>
      <c r="H10" s="50">
        <v>6.0000000000000001E-3</v>
      </c>
      <c r="I10" s="50">
        <v>0.02</v>
      </c>
      <c r="J10" s="2"/>
    </row>
    <row r="11" spans="2:10" x14ac:dyDescent="0.25">
      <c r="B11" t="str">
        <f>Výpočet!B13</f>
        <v>Konverze sbírání emailů od návštěvníků</v>
      </c>
      <c r="D11" s="59">
        <v>0</v>
      </c>
      <c r="E11" s="59">
        <v>0</v>
      </c>
      <c r="F11" s="59">
        <v>0.05</v>
      </c>
      <c r="G11" s="59">
        <v>0.05</v>
      </c>
      <c r="H11" s="59">
        <v>0</v>
      </c>
      <c r="I11" s="59">
        <v>0.6</v>
      </c>
    </row>
    <row r="12" spans="2:10" ht="15.75" thickBot="1" x14ac:dyDescent="0.3">
      <c r="B12" t="str">
        <f>Výpočet!B14</f>
        <v>Budoucí zisk z 1 emailu (např. díky emailové kampani nebo facebooku)</v>
      </c>
      <c r="C12" s="2" t="s">
        <v>0</v>
      </c>
      <c r="D12" s="60">
        <v>0</v>
      </c>
      <c r="E12" s="60">
        <v>0</v>
      </c>
      <c r="F12" s="60">
        <v>15</v>
      </c>
      <c r="G12" s="60">
        <v>15</v>
      </c>
      <c r="H12" s="60">
        <v>0</v>
      </c>
      <c r="I12" s="60">
        <v>500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</vt:lpstr>
      <vt:lpstr>Přednastavené parametry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Nytra</dc:creator>
  <cp:lastModifiedBy>Daniel Nytra</cp:lastModifiedBy>
  <dcterms:created xsi:type="dcterms:W3CDTF">2014-12-01T07:44:16Z</dcterms:created>
  <dcterms:modified xsi:type="dcterms:W3CDTF">2015-01-10T07:10:12Z</dcterms:modified>
</cp:coreProperties>
</file>